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Wi\Administration\CWi Web\Catalogues\"/>
    </mc:Choice>
  </mc:AlternateContent>
  <xr:revisionPtr revIDLastSave="0" documentId="8_{349F78ED-BA34-4A25-880F-403BA4EA60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d Pump Belt Design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H46" i="1"/>
  <c r="I46" i="1"/>
  <c r="J46" i="1"/>
  <c r="K46" i="1"/>
  <c r="L46" i="1"/>
  <c r="M46" i="1"/>
  <c r="N46" i="1"/>
  <c r="F46" i="1"/>
  <c r="C24" i="1"/>
  <c r="C7" i="1" l="1"/>
  <c r="B24" i="1" s="1"/>
  <c r="F24" i="1" s="1"/>
  <c r="C20" i="1"/>
  <c r="L24" i="1" l="1"/>
  <c r="J24" i="1"/>
  <c r="H24" i="1"/>
  <c r="M24" i="1"/>
  <c r="K24" i="1"/>
  <c r="I24" i="1"/>
  <c r="G24" i="1"/>
  <c r="B20" i="1"/>
  <c r="H20" i="1" s="1"/>
  <c r="E40" i="1"/>
  <c r="F40" i="1"/>
  <c r="G40" i="1"/>
  <c r="H40" i="1"/>
  <c r="I40" i="1"/>
  <c r="J40" i="1"/>
  <c r="K40" i="1"/>
  <c r="L40" i="1"/>
  <c r="M40" i="1"/>
  <c r="D40" i="1"/>
  <c r="C13" i="1"/>
  <c r="C14" i="1"/>
  <c r="C15" i="1"/>
  <c r="C16" i="1"/>
  <c r="C17" i="1"/>
  <c r="C18" i="1"/>
  <c r="C19" i="1"/>
  <c r="C21" i="1"/>
  <c r="B21" i="1" s="1"/>
  <c r="C22" i="1"/>
  <c r="C23" i="1"/>
  <c r="M20" i="1" l="1"/>
  <c r="I20" i="1"/>
  <c r="F20" i="1"/>
  <c r="G20" i="1"/>
  <c r="K20" i="1"/>
  <c r="L20" i="1"/>
  <c r="J20" i="1"/>
  <c r="B16" i="1"/>
  <c r="L16" i="1" s="1"/>
  <c r="I16" i="1" l="1"/>
  <c r="M16" i="1"/>
  <c r="K16" i="1"/>
  <c r="J16" i="1"/>
  <c r="H16" i="1"/>
  <c r="G16" i="1"/>
  <c r="F16" i="1"/>
  <c r="B17" i="1"/>
  <c r="L17" i="1" s="1"/>
  <c r="B23" i="1"/>
  <c r="B22" i="1"/>
  <c r="L22" i="1" s="1"/>
  <c r="B19" i="1"/>
  <c r="L19" i="1" s="1"/>
  <c r="B13" i="1"/>
  <c r="L13" i="1" s="1"/>
  <c r="B15" i="1"/>
  <c r="L15" i="1" s="1"/>
  <c r="L21" i="1"/>
  <c r="B14" i="1"/>
  <c r="L14" i="1" s="1"/>
  <c r="B18" i="1"/>
  <c r="L18" i="1" s="1"/>
  <c r="I23" i="1" l="1"/>
  <c r="G23" i="1"/>
  <c r="K23" i="1"/>
  <c r="H23" i="1"/>
  <c r="L23" i="1"/>
  <c r="J23" i="1"/>
  <c r="K18" i="1"/>
  <c r="F18" i="1"/>
  <c r="G18" i="1"/>
  <c r="H18" i="1"/>
  <c r="J18" i="1"/>
  <c r="M18" i="1"/>
  <c r="I18" i="1"/>
  <c r="H17" i="1"/>
  <c r="J17" i="1"/>
  <c r="F17" i="1"/>
  <c r="M17" i="1"/>
  <c r="G17" i="1"/>
  <c r="I17" i="1"/>
  <c r="K17" i="1"/>
  <c r="M14" i="1"/>
  <c r="J14" i="1"/>
  <c r="G14" i="1"/>
  <c r="I14" i="1"/>
  <c r="K14" i="1"/>
  <c r="F14" i="1"/>
  <c r="H14" i="1"/>
  <c r="G19" i="1"/>
  <c r="I19" i="1"/>
  <c r="M19" i="1"/>
  <c r="K19" i="1"/>
  <c r="F19" i="1"/>
  <c r="H19" i="1"/>
  <c r="J19" i="1"/>
  <c r="I13" i="1"/>
  <c r="K13" i="1"/>
  <c r="M13" i="1"/>
  <c r="F13" i="1"/>
  <c r="H13" i="1"/>
  <c r="J13" i="1"/>
  <c r="G13" i="1"/>
  <c r="M21" i="1"/>
  <c r="G21" i="1"/>
  <c r="F21" i="1"/>
  <c r="H21" i="1"/>
  <c r="K21" i="1"/>
  <c r="I21" i="1"/>
  <c r="J21" i="1"/>
  <c r="M22" i="1"/>
  <c r="H22" i="1"/>
  <c r="G22" i="1"/>
  <c r="I22" i="1"/>
  <c r="K22" i="1"/>
  <c r="F22" i="1"/>
  <c r="J22" i="1"/>
  <c r="J15" i="1"/>
  <c r="M15" i="1"/>
  <c r="H15" i="1"/>
  <c r="G15" i="1"/>
  <c r="I15" i="1"/>
  <c r="K15" i="1"/>
  <c r="F15" i="1"/>
  <c r="F23" i="1"/>
  <c r="M23" i="1"/>
</calcChain>
</file>

<file path=xl/sharedStrings.xml><?xml version="1.0" encoding="utf-8"?>
<sst xmlns="http://schemas.openxmlformats.org/spreadsheetml/2006/main" count="64" uniqueCount="43">
  <si>
    <t>Driver</t>
  </si>
  <si>
    <t>Driven</t>
  </si>
  <si>
    <t>WF1300</t>
  </si>
  <si>
    <t>Rim Speed</t>
  </si>
  <si>
    <t>SPM</t>
  </si>
  <si>
    <t>8V2800</t>
  </si>
  <si>
    <t>CD "</t>
  </si>
  <si>
    <t>Pump Gear Ratio</t>
  </si>
  <si>
    <t>Pump Model</t>
  </si>
  <si>
    <t>Max Rated SPM</t>
  </si>
  <si>
    <t>F1000</t>
  </si>
  <si>
    <t>F1300/1600</t>
  </si>
  <si>
    <t>PZ9</t>
  </si>
  <si>
    <t>Rim Speeds:</t>
  </si>
  <si>
    <t>Cast</t>
  </si>
  <si>
    <t>&lt;6000 FPM</t>
  </si>
  <si>
    <t>Ductile</t>
  </si>
  <si>
    <t>6000-8500FPM</t>
  </si>
  <si>
    <t>Steel</t>
  </si>
  <si>
    <t>&gt;8500FPM</t>
  </si>
  <si>
    <t>Notes</t>
  </si>
  <si>
    <t>Driven Rpm</t>
  </si>
  <si>
    <t>Gear Box Ratio</t>
  </si>
  <si>
    <t>(Enter percent in decimal, or enter 1 if no gearbox)</t>
  </si>
  <si>
    <t>(Enter Actual RUNNING rpm)</t>
  </si>
  <si>
    <t>Pinion RPM</t>
  </si>
  <si>
    <t>Belt Drive Ratio</t>
  </si>
  <si>
    <t>WF1600</t>
  </si>
  <si>
    <t>8V = 100Hp/Rib @ 1.2sf</t>
  </si>
  <si>
    <t>8VK = 185Hp/Rib @ 1.2sf</t>
  </si>
  <si>
    <t>Belt HP:</t>
  </si>
  <si>
    <t>(Eg: PacRim X2R, Rouse MPD2.1 = 0.5)</t>
  </si>
  <si>
    <t>Mud Pump Drive Calculator</t>
  </si>
  <si>
    <t>Belt Center Distance</t>
  </si>
  <si>
    <t>Sheave OD</t>
  </si>
  <si>
    <t>PZ10/11</t>
  </si>
  <si>
    <t>PH 780 986 9695</t>
  </si>
  <si>
    <t>TSC</t>
  </si>
  <si>
    <t>BOMCO</t>
  </si>
  <si>
    <t>GD</t>
  </si>
  <si>
    <t>Lewco</t>
  </si>
  <si>
    <t>WH1612</t>
  </si>
  <si>
    <t>Engine/Motor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</si>
</sst>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0" fillId="0" borderId="14" xfId="0" applyBorder="1" applyProtection="1"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2" fillId="5" borderId="4" xfId="0" applyFont="1" applyFill="1" applyBorder="1" applyProtection="1"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4" borderId="5" xfId="0" applyFill="1" applyBorder="1" applyProtection="1">
      <protection hidden="1"/>
    </xf>
    <xf numFmtId="0" fontId="2" fillId="4" borderId="6" xfId="0" applyFont="1" applyFill="1" applyBorder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2" fillId="0" borderId="3" xfId="0" applyFont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0" fontId="4" fillId="0" borderId="5" xfId="0" applyFont="1" applyBorder="1" applyProtection="1">
      <protection hidden="1"/>
    </xf>
    <xf numFmtId="0" fontId="0" fillId="0" borderId="11" xfId="0" applyBorder="1" applyProtection="1">
      <protection hidden="1"/>
    </xf>
    <xf numFmtId="0" fontId="1" fillId="0" borderId="11" xfId="0" applyFont="1" applyBorder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Protection="1"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7" xfId="0" applyBorder="1" applyProtection="1"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9" borderId="4" xfId="0" applyFill="1" applyBorder="1" applyAlignment="1" applyProtection="1">
      <alignment horizontal="center" vertical="center"/>
      <protection locked="0"/>
    </xf>
    <xf numFmtId="0" fontId="0" fillId="8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1" fontId="0" fillId="0" borderId="4" xfId="0" applyNumberFormat="1" applyFill="1" applyBorder="1" applyAlignment="1" applyProtection="1">
      <alignment horizontal="center"/>
      <protection hidden="1"/>
    </xf>
    <xf numFmtId="164" fontId="0" fillId="0" borderId="4" xfId="0" applyNumberFormat="1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4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18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1</xdr:row>
      <xdr:rowOff>53340</xdr:rowOff>
    </xdr:from>
    <xdr:to>
      <xdr:col>1</xdr:col>
      <xdr:colOff>998220</xdr:colOff>
      <xdr:row>1</xdr:row>
      <xdr:rowOff>422366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FD331E-ACC1-498A-BAB5-BD40C289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1920"/>
          <a:ext cx="861060" cy="369026"/>
        </a:xfrm>
        <a:prstGeom prst="rect">
          <a:avLst/>
        </a:prstGeom>
      </xdr:spPr>
    </xdr:pic>
    <xdr:clientData/>
  </xdr:twoCellAnchor>
  <xdr:twoCellAnchor editAs="oneCell">
    <xdr:from>
      <xdr:col>1</xdr:col>
      <xdr:colOff>775855</xdr:colOff>
      <xdr:row>47</xdr:row>
      <xdr:rowOff>13854</xdr:rowOff>
    </xdr:from>
    <xdr:to>
      <xdr:col>11</xdr:col>
      <xdr:colOff>277091</xdr:colOff>
      <xdr:row>67</xdr:row>
      <xdr:rowOff>175045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6879FB-2EB6-4F60-B30F-2F3588847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6691" y="8160327"/>
          <a:ext cx="7841673" cy="3763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0"/>
  <sheetViews>
    <sheetView tabSelected="1" zoomScale="85" zoomScaleNormal="85" workbookViewId="0">
      <selection activeCell="C20" sqref="C20"/>
    </sheetView>
  </sheetViews>
  <sheetFormatPr defaultRowHeight="15" x14ac:dyDescent="0.25"/>
  <cols>
    <col min="1" max="1" width="1.5703125" customWidth="1"/>
    <col min="2" max="2" width="18.28515625" bestFit="1" customWidth="1"/>
    <col min="3" max="3" width="18.5703125" customWidth="1"/>
    <col min="4" max="4" width="13.28515625" customWidth="1"/>
    <col min="5" max="5" width="10.7109375" customWidth="1"/>
    <col min="6" max="6" width="9.5703125" style="1" bestFit="1" customWidth="1"/>
    <col min="7" max="7" width="9.5703125" style="1" customWidth="1"/>
    <col min="8" max="8" width="10.28515625" style="1" customWidth="1"/>
    <col min="9" max="9" width="10.7109375" style="1" customWidth="1"/>
    <col min="10" max="11" width="10.28515625" style="1" customWidth="1"/>
    <col min="12" max="12" width="10.85546875" customWidth="1"/>
    <col min="13" max="13" width="9.85546875" bestFit="1" customWidth="1"/>
    <col min="14" max="14" width="1.42578125" customWidth="1"/>
    <col min="15" max="15" width="9.140625" style="2"/>
  </cols>
  <sheetData>
    <row r="1" spans="1:16" ht="5.45" customHeight="1" thickBot="1" x14ac:dyDescent="0.3">
      <c r="A1" s="5"/>
      <c r="B1" s="5"/>
      <c r="C1" s="5"/>
      <c r="D1" s="5"/>
      <c r="E1" s="5"/>
      <c r="F1" s="6"/>
      <c r="G1" s="6"/>
      <c r="H1" s="6"/>
      <c r="I1" s="6"/>
      <c r="J1" s="6"/>
      <c r="K1" s="6"/>
      <c r="L1" s="5"/>
      <c r="M1" s="5"/>
    </row>
    <row r="2" spans="1:16" s="3" customFormat="1" ht="38.450000000000003" customHeight="1" thickBot="1" x14ac:dyDescent="0.3">
      <c r="A2" s="5"/>
      <c r="B2" s="7"/>
      <c r="C2" s="8" t="s">
        <v>32</v>
      </c>
      <c r="D2" s="9"/>
      <c r="E2" s="9"/>
      <c r="F2" s="10"/>
      <c r="G2" s="10"/>
      <c r="H2" s="10"/>
      <c r="I2" s="10"/>
      <c r="J2" s="10"/>
      <c r="K2" s="10"/>
      <c r="L2" s="53" t="s">
        <v>36</v>
      </c>
      <c r="M2" s="11"/>
      <c r="P2" s="2"/>
    </row>
    <row r="3" spans="1:16" s="3" customFormat="1" ht="4.9000000000000004" customHeight="1" x14ac:dyDescent="0.25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5"/>
      <c r="M3" s="5"/>
      <c r="O3" s="2"/>
    </row>
    <row r="4" spans="1:16" s="3" customFormat="1" ht="12" customHeight="1" x14ac:dyDescent="0.25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5"/>
      <c r="M4" s="5"/>
      <c r="O4" s="2"/>
    </row>
    <row r="5" spans="1:16" ht="17.45" customHeight="1" x14ac:dyDescent="0.25">
      <c r="A5" s="5"/>
      <c r="B5" s="12" t="s">
        <v>42</v>
      </c>
      <c r="C5" s="54">
        <v>1950</v>
      </c>
      <c r="D5" s="57" t="s">
        <v>24</v>
      </c>
      <c r="E5" s="57"/>
      <c r="F5" s="58"/>
      <c r="G5" s="6"/>
      <c r="H5" s="6"/>
      <c r="I5" s="6"/>
      <c r="J5" s="6"/>
      <c r="K5" s="6"/>
      <c r="L5" s="5"/>
      <c r="M5" s="5"/>
    </row>
    <row r="6" spans="1:16" s="3" customFormat="1" ht="17.45" customHeight="1" x14ac:dyDescent="0.25">
      <c r="A6" s="5"/>
      <c r="B6" s="12" t="s">
        <v>22</v>
      </c>
      <c r="C6" s="55">
        <v>0.5</v>
      </c>
      <c r="D6" s="64" t="s">
        <v>23</v>
      </c>
      <c r="E6" s="64"/>
      <c r="F6" s="65"/>
      <c r="G6" s="65"/>
      <c r="H6" s="66"/>
      <c r="I6" s="67"/>
      <c r="J6" s="65" t="s">
        <v>31</v>
      </c>
      <c r="K6" s="66"/>
      <c r="L6" s="67"/>
      <c r="M6" s="67"/>
      <c r="O6" s="2"/>
    </row>
    <row r="7" spans="1:16" x14ac:dyDescent="0.25">
      <c r="A7" s="5"/>
      <c r="B7" s="12" t="s">
        <v>21</v>
      </c>
      <c r="C7" s="13">
        <f>C5*C6</f>
        <v>975</v>
      </c>
      <c r="D7" s="5"/>
      <c r="E7" s="5"/>
      <c r="F7" s="6"/>
      <c r="G7" s="6"/>
      <c r="H7" s="6"/>
      <c r="I7" s="6"/>
      <c r="J7" s="6"/>
      <c r="K7" s="6"/>
      <c r="L7" s="5"/>
      <c r="M7" s="5"/>
    </row>
    <row r="8" spans="1:16" s="3" customFormat="1" x14ac:dyDescent="0.25">
      <c r="A8" s="5"/>
      <c r="B8" s="5"/>
      <c r="C8" s="14"/>
      <c r="D8" s="5"/>
      <c r="E8" s="5"/>
      <c r="F8" s="56" t="s">
        <v>37</v>
      </c>
      <c r="G8" s="56" t="s">
        <v>37</v>
      </c>
      <c r="H8" s="56" t="s">
        <v>38</v>
      </c>
      <c r="I8" s="56" t="s">
        <v>38</v>
      </c>
      <c r="J8" s="56" t="s">
        <v>39</v>
      </c>
      <c r="K8" s="56" t="s">
        <v>39</v>
      </c>
      <c r="L8" s="56" t="s">
        <v>40</v>
      </c>
      <c r="M8" s="5"/>
      <c r="O8" s="2"/>
    </row>
    <row r="9" spans="1:16" s="3" customFormat="1" x14ac:dyDescent="0.25">
      <c r="A9" s="5"/>
      <c r="B9" s="5"/>
      <c r="C9" s="14"/>
      <c r="D9" s="15"/>
      <c r="E9" s="16" t="s">
        <v>8</v>
      </c>
      <c r="F9" s="17" t="s">
        <v>2</v>
      </c>
      <c r="G9" s="17" t="s">
        <v>27</v>
      </c>
      <c r="H9" s="17" t="s">
        <v>10</v>
      </c>
      <c r="I9" s="17" t="s">
        <v>11</v>
      </c>
      <c r="J9" s="17" t="s">
        <v>12</v>
      </c>
      <c r="K9" s="17" t="s">
        <v>35</v>
      </c>
      <c r="L9" s="17" t="s">
        <v>41</v>
      </c>
      <c r="M9" s="5"/>
      <c r="O9" s="2"/>
    </row>
    <row r="10" spans="1:16" x14ac:dyDescent="0.25">
      <c r="A10" s="5"/>
      <c r="B10" s="5"/>
      <c r="C10" s="5"/>
      <c r="D10" s="18"/>
      <c r="E10" s="19" t="s">
        <v>7</v>
      </c>
      <c r="F10" s="20">
        <v>4.67</v>
      </c>
      <c r="G10" s="20">
        <v>4.6130000000000004</v>
      </c>
      <c r="H10" s="20">
        <v>4.2060000000000004</v>
      </c>
      <c r="I10" s="20">
        <v>4.2060000000000004</v>
      </c>
      <c r="J10" s="20">
        <v>4.4800000000000004</v>
      </c>
      <c r="K10" s="20">
        <v>4.38</v>
      </c>
      <c r="L10" s="20">
        <v>4.41</v>
      </c>
      <c r="M10" s="5"/>
    </row>
    <row r="11" spans="1:16" x14ac:dyDescent="0.25">
      <c r="A11" s="5"/>
      <c r="B11" s="5"/>
      <c r="C11" s="5"/>
      <c r="D11" s="21"/>
      <c r="E11" s="22" t="s">
        <v>9</v>
      </c>
      <c r="F11" s="20">
        <v>130</v>
      </c>
      <c r="G11" s="20">
        <v>120</v>
      </c>
      <c r="H11" s="20">
        <v>140</v>
      </c>
      <c r="I11" s="20">
        <v>120</v>
      </c>
      <c r="J11" s="20">
        <v>130</v>
      </c>
      <c r="K11" s="20">
        <v>115</v>
      </c>
      <c r="L11" s="20">
        <v>120</v>
      </c>
      <c r="M11" s="5"/>
    </row>
    <row r="12" spans="1:16" ht="24" customHeight="1" x14ac:dyDescent="0.25">
      <c r="A12" s="5"/>
      <c r="B12" s="23" t="s">
        <v>25</v>
      </c>
      <c r="C12" s="23" t="s">
        <v>26</v>
      </c>
      <c r="D12" s="23" t="s">
        <v>0</v>
      </c>
      <c r="E12" s="23" t="s">
        <v>1</v>
      </c>
      <c r="F12" s="23" t="s">
        <v>4</v>
      </c>
      <c r="G12" s="23" t="s">
        <v>4</v>
      </c>
      <c r="H12" s="23" t="s">
        <v>4</v>
      </c>
      <c r="I12" s="23" t="s">
        <v>4</v>
      </c>
      <c r="J12" s="23" t="s">
        <v>4</v>
      </c>
      <c r="K12" s="23" t="s">
        <v>4</v>
      </c>
      <c r="L12" s="23" t="s">
        <v>4</v>
      </c>
      <c r="M12" s="23" t="s">
        <v>3</v>
      </c>
    </row>
    <row r="13" spans="1:16" x14ac:dyDescent="0.25">
      <c r="A13" s="5"/>
      <c r="B13" s="24">
        <f>C13*C7</f>
        <v>438.20224719101122</v>
      </c>
      <c r="C13" s="25">
        <f t="shared" ref="C13:C23" si="0">D13/E13</f>
        <v>0.449438202247191</v>
      </c>
      <c r="D13" s="20">
        <v>20</v>
      </c>
      <c r="E13" s="20">
        <v>44.5</v>
      </c>
      <c r="F13" s="24">
        <f t="shared" ref="F13:F24" si="1">B13/4.67</f>
        <v>93.833457642614832</v>
      </c>
      <c r="G13" s="24">
        <f t="shared" ref="G13:G23" si="2">B13/4.613</f>
        <v>94.992899889662084</v>
      </c>
      <c r="H13" s="24">
        <f t="shared" ref="H13:H23" si="3">B13/4.206</f>
        <v>104.18503261792942</v>
      </c>
      <c r="I13" s="24">
        <f t="shared" ref="I13:I23" si="4">B13/4.206</f>
        <v>104.18503261792942</v>
      </c>
      <c r="J13" s="24">
        <f t="shared" ref="J13:J23" si="5">B13/4.48</f>
        <v>97.813001605136421</v>
      </c>
      <c r="K13" s="24">
        <f t="shared" ref="K13:K23" si="6">B13/4.38</f>
        <v>100.04617515776512</v>
      </c>
      <c r="L13" s="24">
        <f>B13/4.41</f>
        <v>99.365588932202087</v>
      </c>
      <c r="M13" s="20">
        <f t="shared" ref="M13:M23" si="7">B13*E13*0.26</f>
        <v>5070</v>
      </c>
    </row>
    <row r="14" spans="1:16" x14ac:dyDescent="0.25">
      <c r="A14" s="5"/>
      <c r="B14" s="24">
        <f>C14*C7</f>
        <v>464.49438202247194</v>
      </c>
      <c r="C14" s="25">
        <f t="shared" si="0"/>
        <v>0.47640449438202248</v>
      </c>
      <c r="D14" s="20">
        <v>21.2</v>
      </c>
      <c r="E14" s="20">
        <v>44.5</v>
      </c>
      <c r="F14" s="24">
        <f t="shared" si="1"/>
        <v>99.463465101171721</v>
      </c>
      <c r="G14" s="24">
        <f t="shared" si="2"/>
        <v>100.69247388304181</v>
      </c>
      <c r="H14" s="24">
        <f t="shared" si="3"/>
        <v>110.43613457500521</v>
      </c>
      <c r="I14" s="24">
        <f t="shared" si="4"/>
        <v>110.43613457500521</v>
      </c>
      <c r="J14" s="24">
        <f t="shared" si="5"/>
        <v>103.68178170144462</v>
      </c>
      <c r="K14" s="24">
        <f t="shared" si="6"/>
        <v>106.04894566723104</v>
      </c>
      <c r="L14" s="24">
        <f t="shared" ref="L14:L23" si="8">B14/4.41</f>
        <v>105.32752426813423</v>
      </c>
      <c r="M14" s="20">
        <f t="shared" si="7"/>
        <v>5374.2</v>
      </c>
    </row>
    <row r="15" spans="1:16" x14ac:dyDescent="0.25">
      <c r="A15" s="5"/>
      <c r="B15" s="60">
        <f>C15*C7</f>
        <v>487.5</v>
      </c>
      <c r="C15" s="61">
        <f t="shared" si="0"/>
        <v>0.5</v>
      </c>
      <c r="D15" s="62">
        <v>20</v>
      </c>
      <c r="E15" s="62">
        <v>40</v>
      </c>
      <c r="F15" s="24">
        <f t="shared" si="1"/>
        <v>104.38972162740899</v>
      </c>
      <c r="G15" s="24">
        <f t="shared" si="2"/>
        <v>105.67960112724907</v>
      </c>
      <c r="H15" s="24">
        <f t="shared" si="3"/>
        <v>115.90584878744649</v>
      </c>
      <c r="I15" s="24">
        <f t="shared" si="4"/>
        <v>115.90584878744649</v>
      </c>
      <c r="J15" s="24">
        <f t="shared" si="5"/>
        <v>108.81696428571428</v>
      </c>
      <c r="K15" s="24">
        <f t="shared" si="6"/>
        <v>111.3013698630137</v>
      </c>
      <c r="L15" s="24">
        <f t="shared" si="8"/>
        <v>110.54421768707482</v>
      </c>
      <c r="M15" s="20">
        <f t="shared" si="7"/>
        <v>5070</v>
      </c>
    </row>
    <row r="16" spans="1:16" x14ac:dyDescent="0.25">
      <c r="A16" s="5"/>
      <c r="B16" s="24">
        <f>C16*C7</f>
        <v>490.78651685393248</v>
      </c>
      <c r="C16" s="25">
        <f t="shared" si="0"/>
        <v>0.50337078651685385</v>
      </c>
      <c r="D16" s="20">
        <v>22.4</v>
      </c>
      <c r="E16" s="20">
        <v>44.5</v>
      </c>
      <c r="F16" s="24">
        <f t="shared" si="1"/>
        <v>105.09347255972858</v>
      </c>
      <c r="G16" s="24">
        <f t="shared" si="2"/>
        <v>106.39204787642151</v>
      </c>
      <c r="H16" s="24">
        <f t="shared" si="3"/>
        <v>116.68723653208095</v>
      </c>
      <c r="I16" s="24">
        <f t="shared" si="4"/>
        <v>116.68723653208095</v>
      </c>
      <c r="J16" s="24">
        <f t="shared" si="5"/>
        <v>109.55056179775278</v>
      </c>
      <c r="K16" s="24">
        <f t="shared" si="6"/>
        <v>112.05171617669691</v>
      </c>
      <c r="L16" s="24">
        <f t="shared" si="8"/>
        <v>111.28945960406632</v>
      </c>
      <c r="M16" s="20">
        <f t="shared" si="7"/>
        <v>5678.4</v>
      </c>
    </row>
    <row r="17" spans="1:15" x14ac:dyDescent="0.25">
      <c r="A17" s="5"/>
      <c r="B17" s="60">
        <f>C17*C7</f>
        <v>516.75</v>
      </c>
      <c r="C17" s="61">
        <f t="shared" si="0"/>
        <v>0.53</v>
      </c>
      <c r="D17" s="62">
        <v>21.2</v>
      </c>
      <c r="E17" s="62">
        <v>40</v>
      </c>
      <c r="F17" s="24">
        <f t="shared" si="1"/>
        <v>110.65310492505354</v>
      </c>
      <c r="G17" s="24">
        <f t="shared" si="2"/>
        <v>112.02037719488402</v>
      </c>
      <c r="H17" s="24">
        <f t="shared" si="3"/>
        <v>122.86019971469328</v>
      </c>
      <c r="I17" s="24">
        <f t="shared" si="4"/>
        <v>122.86019971469328</v>
      </c>
      <c r="J17" s="24">
        <f t="shared" si="5"/>
        <v>115.34598214285714</v>
      </c>
      <c r="K17" s="24">
        <f t="shared" si="6"/>
        <v>117.97945205479452</v>
      </c>
      <c r="L17" s="24">
        <f t="shared" si="8"/>
        <v>117.17687074829932</v>
      </c>
      <c r="M17" s="20">
        <f t="shared" si="7"/>
        <v>5374.2</v>
      </c>
    </row>
    <row r="18" spans="1:15" x14ac:dyDescent="0.25">
      <c r="A18" s="5"/>
      <c r="B18" s="24">
        <f>C18*C7</f>
        <v>525.84269662921349</v>
      </c>
      <c r="C18" s="25">
        <f t="shared" si="0"/>
        <v>0.5393258426966292</v>
      </c>
      <c r="D18" s="20">
        <v>24</v>
      </c>
      <c r="E18" s="20">
        <v>44.5</v>
      </c>
      <c r="F18" s="24">
        <f t="shared" si="1"/>
        <v>112.6001491711378</v>
      </c>
      <c r="G18" s="24">
        <f t="shared" si="2"/>
        <v>113.99147986759451</v>
      </c>
      <c r="H18" s="24">
        <f t="shared" si="3"/>
        <v>125.02203914151532</v>
      </c>
      <c r="I18" s="24">
        <f t="shared" si="4"/>
        <v>125.02203914151532</v>
      </c>
      <c r="J18" s="24">
        <f t="shared" si="5"/>
        <v>117.37560192616371</v>
      </c>
      <c r="K18" s="24">
        <f t="shared" si="6"/>
        <v>120.05541018931815</v>
      </c>
      <c r="L18" s="24">
        <f t="shared" si="8"/>
        <v>119.23870671864252</v>
      </c>
      <c r="M18" s="20">
        <f t="shared" si="7"/>
        <v>6084</v>
      </c>
    </row>
    <row r="19" spans="1:15" x14ac:dyDescent="0.25">
      <c r="A19" s="5"/>
      <c r="B19" s="24">
        <f>C7*C19</f>
        <v>543.37078651685385</v>
      </c>
      <c r="C19" s="25">
        <f t="shared" si="0"/>
        <v>0.55730337078651682</v>
      </c>
      <c r="D19" s="20">
        <v>24.8</v>
      </c>
      <c r="E19" s="20">
        <v>44.5</v>
      </c>
      <c r="F19" s="24">
        <f t="shared" si="1"/>
        <v>116.35348747684237</v>
      </c>
      <c r="G19" s="24">
        <f t="shared" si="2"/>
        <v>117.79119586318097</v>
      </c>
      <c r="H19" s="24">
        <f t="shared" si="3"/>
        <v>129.18944044623248</v>
      </c>
      <c r="I19" s="24">
        <f t="shared" si="4"/>
        <v>129.18944044623248</v>
      </c>
      <c r="J19" s="24">
        <f t="shared" si="5"/>
        <v>121.28812199036915</v>
      </c>
      <c r="K19" s="24">
        <f t="shared" si="6"/>
        <v>124.05725719562874</v>
      </c>
      <c r="L19" s="24">
        <f t="shared" si="8"/>
        <v>123.21333027593057</v>
      </c>
      <c r="M19" s="20">
        <f t="shared" si="7"/>
        <v>6286.7999999999993</v>
      </c>
    </row>
    <row r="20" spans="1:15" s="3" customFormat="1" x14ac:dyDescent="0.25">
      <c r="A20" s="5"/>
      <c r="B20" s="60">
        <f>C7*C20</f>
        <v>546</v>
      </c>
      <c r="C20" s="61">
        <f t="shared" si="0"/>
        <v>0.55999999999999994</v>
      </c>
      <c r="D20" s="63">
        <v>22.4</v>
      </c>
      <c r="E20" s="63">
        <v>40</v>
      </c>
      <c r="F20" s="24">
        <f t="shared" ref="F20" si="9">B20/4.67</f>
        <v>116.91648822269808</v>
      </c>
      <c r="G20" s="24">
        <f t="shared" ref="G20" si="10">B20/4.613</f>
        <v>118.36115326251895</v>
      </c>
      <c r="H20" s="24">
        <f t="shared" ref="H20" si="11">B20/4.206</f>
        <v>129.81455064194006</v>
      </c>
      <c r="I20" s="24">
        <f t="shared" ref="I20" si="12">B20/4.206</f>
        <v>129.81455064194006</v>
      </c>
      <c r="J20" s="24">
        <f t="shared" ref="J20" si="13">B20/4.48</f>
        <v>121.87499999999999</v>
      </c>
      <c r="K20" s="24">
        <f t="shared" ref="K20" si="14">B20/4.38</f>
        <v>124.65753424657535</v>
      </c>
      <c r="L20" s="24">
        <f t="shared" ref="L20" si="15">B20/4.41</f>
        <v>123.80952380952381</v>
      </c>
      <c r="M20" s="20">
        <f t="shared" si="7"/>
        <v>5678.4000000000005</v>
      </c>
      <c r="O20" s="2"/>
    </row>
    <row r="21" spans="1:15" s="3" customFormat="1" x14ac:dyDescent="0.25">
      <c r="A21" s="5"/>
      <c r="B21" s="60">
        <f>C7*C21</f>
        <v>582.25352112676057</v>
      </c>
      <c r="C21" s="61">
        <f t="shared" si="0"/>
        <v>0.59718309859154928</v>
      </c>
      <c r="D21" s="63">
        <v>21.2</v>
      </c>
      <c r="E21" s="63">
        <v>35.5</v>
      </c>
      <c r="F21" s="24">
        <f t="shared" si="1"/>
        <v>124.67955484513075</v>
      </c>
      <c r="G21" s="24">
        <f t="shared" si="2"/>
        <v>126.22014331817917</v>
      </c>
      <c r="H21" s="24">
        <f t="shared" si="3"/>
        <v>138.43402784754173</v>
      </c>
      <c r="I21" s="24">
        <f t="shared" si="4"/>
        <v>138.43402784754173</v>
      </c>
      <c r="J21" s="24">
        <f t="shared" si="5"/>
        <v>129.96730382293762</v>
      </c>
      <c r="K21" s="24">
        <f t="shared" si="6"/>
        <v>132.9345938645572</v>
      </c>
      <c r="L21" s="24">
        <f t="shared" si="8"/>
        <v>132.03027689949218</v>
      </c>
      <c r="M21" s="20">
        <f t="shared" si="7"/>
        <v>5374.2</v>
      </c>
      <c r="O21" s="2"/>
    </row>
    <row r="22" spans="1:15" x14ac:dyDescent="0.25">
      <c r="A22" s="5"/>
      <c r="B22" s="24">
        <f>C22*C7</f>
        <v>604.5</v>
      </c>
      <c r="C22" s="25">
        <f t="shared" si="0"/>
        <v>0.62</v>
      </c>
      <c r="D22" s="20">
        <v>24.8</v>
      </c>
      <c r="E22" s="20">
        <v>40</v>
      </c>
      <c r="F22" s="24">
        <f t="shared" si="1"/>
        <v>129.44325481798717</v>
      </c>
      <c r="G22" s="24">
        <f t="shared" si="2"/>
        <v>131.04270539778884</v>
      </c>
      <c r="H22" s="24">
        <f t="shared" si="3"/>
        <v>143.72325249643364</v>
      </c>
      <c r="I22" s="24">
        <f t="shared" si="4"/>
        <v>143.72325249643364</v>
      </c>
      <c r="J22" s="24">
        <f t="shared" si="5"/>
        <v>134.93303571428569</v>
      </c>
      <c r="K22" s="24">
        <f t="shared" si="6"/>
        <v>138.01369863013699</v>
      </c>
      <c r="L22" s="24">
        <f t="shared" si="8"/>
        <v>137.07482993197277</v>
      </c>
      <c r="M22" s="20">
        <f t="shared" si="7"/>
        <v>6286.8</v>
      </c>
    </row>
    <row r="23" spans="1:15" x14ac:dyDescent="0.25">
      <c r="A23" s="5"/>
      <c r="B23" s="24">
        <f>C23*C7</f>
        <v>615.21126760563379</v>
      </c>
      <c r="C23" s="25">
        <f t="shared" si="0"/>
        <v>0.63098591549295768</v>
      </c>
      <c r="D23" s="20">
        <v>22.4</v>
      </c>
      <c r="E23" s="20">
        <v>35.5</v>
      </c>
      <c r="F23" s="24">
        <f t="shared" si="1"/>
        <v>131.73688813825135</v>
      </c>
      <c r="G23" s="24">
        <f t="shared" si="2"/>
        <v>133.36467973241574</v>
      </c>
      <c r="H23" s="24">
        <f t="shared" si="3"/>
        <v>146.2699162162705</v>
      </c>
      <c r="I23" s="24">
        <f t="shared" si="4"/>
        <v>146.2699162162705</v>
      </c>
      <c r="J23" s="24">
        <f t="shared" si="5"/>
        <v>137.32394366197181</v>
      </c>
      <c r="K23" s="24">
        <f t="shared" si="6"/>
        <v>140.45919351726801</v>
      </c>
      <c r="L23" s="24">
        <f t="shared" si="8"/>
        <v>139.50368879946345</v>
      </c>
      <c r="M23" s="20">
        <f t="shared" si="7"/>
        <v>5678.4000000000005</v>
      </c>
    </row>
    <row r="24" spans="1:15" s="3" customFormat="1" x14ac:dyDescent="0.25">
      <c r="A24" s="5"/>
      <c r="B24" s="60">
        <f>C24*C7</f>
        <v>681.12676056338034</v>
      </c>
      <c r="C24" s="61">
        <f t="shared" ref="C24" si="16">D24/E24</f>
        <v>0.69859154929577472</v>
      </c>
      <c r="D24" s="62">
        <v>24.8</v>
      </c>
      <c r="E24" s="62">
        <v>35.5</v>
      </c>
      <c r="F24" s="24">
        <f t="shared" si="1"/>
        <v>145.85155472449259</v>
      </c>
      <c r="G24" s="24">
        <f t="shared" ref="G24" si="17">B24/4.613</f>
        <v>147.65375256088885</v>
      </c>
      <c r="H24" s="24">
        <f t="shared" ref="H24" si="18">B24/4.206</f>
        <v>161.94169295372808</v>
      </c>
      <c r="I24" s="24">
        <f t="shared" ref="I24" si="19">B24/4.206</f>
        <v>161.94169295372808</v>
      </c>
      <c r="J24" s="24">
        <f t="shared" ref="J24" si="20">B24/4.48</f>
        <v>152.03722334004024</v>
      </c>
      <c r="K24" s="24">
        <f t="shared" ref="K24" si="21">B24/4.38</f>
        <v>155.50839282268959</v>
      </c>
      <c r="L24" s="24">
        <f t="shared" ref="L24" si="22">B24/4.41</f>
        <v>154.45051259940598</v>
      </c>
      <c r="M24" s="20">
        <f t="shared" ref="M24" si="23">B24*E24*0.26</f>
        <v>6286.8000000000011</v>
      </c>
      <c r="O24" s="2"/>
    </row>
    <row r="25" spans="1:15" ht="7.15" customHeight="1" x14ac:dyDescent="0.25">
      <c r="A25" s="5"/>
      <c r="B25" s="5"/>
      <c r="C25" s="5"/>
      <c r="D25" s="5"/>
      <c r="E25" s="5"/>
      <c r="F25" s="6"/>
      <c r="G25" s="6"/>
      <c r="H25" s="6"/>
      <c r="I25" s="6"/>
      <c r="J25" s="6"/>
      <c r="K25" s="6"/>
      <c r="L25" s="5"/>
      <c r="M25" s="5"/>
    </row>
    <row r="26" spans="1:15" x14ac:dyDescent="0.25">
      <c r="A26" s="5"/>
      <c r="B26" s="26" t="s">
        <v>20</v>
      </c>
      <c r="C26" s="27"/>
      <c r="D26" s="28"/>
      <c r="E26" s="28"/>
      <c r="F26" s="29"/>
      <c r="G26" s="29"/>
      <c r="H26" s="29"/>
      <c r="I26" s="29"/>
      <c r="J26" s="29"/>
      <c r="K26" s="29"/>
      <c r="L26" s="29"/>
      <c r="M26" s="30"/>
      <c r="N26" s="5"/>
    </row>
    <row r="27" spans="1:15" x14ac:dyDescent="0.25">
      <c r="A27" s="5"/>
      <c r="B27" s="31" t="s">
        <v>30</v>
      </c>
      <c r="C27" s="32" t="s">
        <v>28</v>
      </c>
      <c r="D27" s="33"/>
      <c r="E27" s="34" t="s">
        <v>13</v>
      </c>
      <c r="F27" s="35" t="s">
        <v>14</v>
      </c>
      <c r="G27" s="36" t="s">
        <v>15</v>
      </c>
      <c r="I27" s="37"/>
      <c r="J27" s="37"/>
      <c r="K27" s="37"/>
      <c r="L27" s="33"/>
      <c r="M27" s="38"/>
      <c r="N27" s="5"/>
    </row>
    <row r="28" spans="1:15" x14ac:dyDescent="0.25">
      <c r="A28" s="5"/>
      <c r="B28" s="39"/>
      <c r="C28" s="32" t="s">
        <v>29</v>
      </c>
      <c r="D28" s="33"/>
      <c r="E28" s="33"/>
      <c r="F28" s="40" t="s">
        <v>16</v>
      </c>
      <c r="G28" s="36" t="s">
        <v>17</v>
      </c>
      <c r="I28" s="37"/>
      <c r="J28" s="37"/>
      <c r="K28" s="37"/>
      <c r="L28" s="33"/>
      <c r="M28" s="38"/>
      <c r="N28" s="5"/>
    </row>
    <row r="29" spans="1:15" s="3" customFormat="1" x14ac:dyDescent="0.25">
      <c r="A29" s="5"/>
      <c r="B29" s="39"/>
      <c r="C29" s="32"/>
      <c r="D29" s="33"/>
      <c r="E29" s="33"/>
      <c r="F29" s="41" t="s">
        <v>18</v>
      </c>
      <c r="G29" s="36" t="s">
        <v>19</v>
      </c>
      <c r="I29" s="37"/>
      <c r="J29" s="37"/>
      <c r="K29" s="37"/>
      <c r="L29" s="33"/>
      <c r="M29" s="38"/>
      <c r="N29" s="5"/>
      <c r="O29" s="2"/>
    </row>
    <row r="30" spans="1:15" x14ac:dyDescent="0.25">
      <c r="A30" s="5"/>
      <c r="B30" s="18"/>
      <c r="C30" s="42"/>
      <c r="D30" s="42"/>
      <c r="E30" s="42"/>
      <c r="F30" s="43"/>
      <c r="G30" s="43"/>
      <c r="H30" s="43"/>
      <c r="I30" s="43"/>
      <c r="J30" s="43"/>
      <c r="K30" s="43"/>
      <c r="L30" s="42"/>
      <c r="M30" s="44"/>
      <c r="N30" s="5"/>
    </row>
    <row r="31" spans="1:15" ht="7.9" customHeight="1" x14ac:dyDescent="0.25">
      <c r="A31" s="5"/>
      <c r="B31" s="5"/>
      <c r="C31" s="5"/>
      <c r="D31" s="5"/>
      <c r="E31" s="5"/>
      <c r="F31" s="6"/>
      <c r="G31" s="6"/>
      <c r="H31" s="6"/>
      <c r="I31" s="6"/>
      <c r="J31" s="6"/>
      <c r="K31" s="6"/>
      <c r="L31" s="5"/>
      <c r="M31" s="5"/>
    </row>
    <row r="32" spans="1:15" s="3" customFormat="1" ht="24.6" customHeight="1" x14ac:dyDescent="0.25">
      <c r="A32" s="5"/>
      <c r="B32" s="45" t="s">
        <v>33</v>
      </c>
      <c r="C32" s="46"/>
      <c r="D32" s="46"/>
      <c r="E32" s="46"/>
      <c r="F32" s="47"/>
      <c r="G32" s="47"/>
      <c r="H32" s="47"/>
      <c r="I32" s="47"/>
      <c r="J32" s="47"/>
      <c r="K32" s="47"/>
      <c r="L32" s="46"/>
      <c r="M32" s="48"/>
      <c r="O32" s="2"/>
    </row>
    <row r="33" spans="1:15" x14ac:dyDescent="0.25">
      <c r="A33" s="5"/>
      <c r="B33" s="49" t="s">
        <v>0</v>
      </c>
      <c r="C33" s="49" t="s">
        <v>1</v>
      </c>
      <c r="D33" s="49" t="s">
        <v>5</v>
      </c>
      <c r="E33" s="49">
        <v>3000</v>
      </c>
      <c r="F33" s="49">
        <v>3150</v>
      </c>
      <c r="G33" s="49">
        <v>3350</v>
      </c>
      <c r="H33" s="49">
        <v>3550</v>
      </c>
      <c r="I33" s="49">
        <v>3750</v>
      </c>
      <c r="J33" s="49">
        <v>4000</v>
      </c>
      <c r="K33" s="49">
        <v>4250</v>
      </c>
      <c r="L33" s="49">
        <v>4500</v>
      </c>
      <c r="M33" s="49">
        <v>4750</v>
      </c>
      <c r="N33" s="2"/>
      <c r="O33"/>
    </row>
    <row r="34" spans="1:15" x14ac:dyDescent="0.25">
      <c r="A34" s="5"/>
      <c r="B34" s="50" t="s">
        <v>34</v>
      </c>
      <c r="C34" s="50" t="s">
        <v>34</v>
      </c>
      <c r="D34" s="49" t="s">
        <v>6</v>
      </c>
      <c r="E34" s="49" t="s">
        <v>6</v>
      </c>
      <c r="F34" s="49" t="s">
        <v>6</v>
      </c>
      <c r="G34" s="49" t="s">
        <v>6</v>
      </c>
      <c r="H34" s="49" t="s">
        <v>6</v>
      </c>
      <c r="I34" s="49" t="s">
        <v>6</v>
      </c>
      <c r="J34" s="49" t="s">
        <v>6</v>
      </c>
      <c r="K34" s="49" t="s">
        <v>6</v>
      </c>
      <c r="L34" s="49" t="s">
        <v>6</v>
      </c>
      <c r="M34" s="49" t="s">
        <v>6</v>
      </c>
      <c r="N34" s="2"/>
      <c r="O34"/>
    </row>
    <row r="35" spans="1:15" hidden="1" x14ac:dyDescent="0.25">
      <c r="A35" s="5"/>
      <c r="B35" s="51">
        <v>20</v>
      </c>
      <c r="C35" s="51">
        <v>44.5</v>
      </c>
      <c r="D35" s="52">
        <v>88.49</v>
      </c>
      <c r="E35" s="52">
        <v>98.58</v>
      </c>
      <c r="F35" s="52">
        <v>106.13</v>
      </c>
      <c r="G35" s="52">
        <v>116.2</v>
      </c>
      <c r="H35" s="52">
        <v>126.25</v>
      </c>
      <c r="I35" s="52">
        <v>136.29</v>
      </c>
      <c r="J35" s="52">
        <v>148.84</v>
      </c>
      <c r="K35" s="52">
        <v>161.38</v>
      </c>
      <c r="L35" s="52">
        <v>173.91</v>
      </c>
      <c r="M35" s="52">
        <v>186.44</v>
      </c>
      <c r="N35" s="2"/>
      <c r="O35"/>
    </row>
    <row r="36" spans="1:15" hidden="1" x14ac:dyDescent="0.25">
      <c r="A36" s="5"/>
      <c r="B36" s="51">
        <v>21.2</v>
      </c>
      <c r="C36" s="51">
        <v>44.5</v>
      </c>
      <c r="D36" s="52">
        <v>87.62</v>
      </c>
      <c r="E36" s="52">
        <v>97.7</v>
      </c>
      <c r="F36" s="52">
        <v>105.25</v>
      </c>
      <c r="G36" s="52">
        <v>115.31</v>
      </c>
      <c r="H36" s="52">
        <v>125.36</v>
      </c>
      <c r="I36" s="52">
        <v>135.4</v>
      </c>
      <c r="J36" s="52">
        <v>147.94</v>
      </c>
      <c r="K36" s="52">
        <v>160.47999999999999</v>
      </c>
      <c r="L36" s="52">
        <v>173.01</v>
      </c>
      <c r="M36" s="52">
        <v>185.53</v>
      </c>
      <c r="N36" s="2"/>
      <c r="O36" s="3"/>
    </row>
    <row r="37" spans="1:15" x14ac:dyDescent="0.25">
      <c r="A37" s="14"/>
      <c r="B37" s="59">
        <v>20</v>
      </c>
      <c r="C37" s="59">
        <v>40</v>
      </c>
      <c r="D37" s="13">
        <v>92.33</v>
      </c>
      <c r="E37" s="13">
        <v>102.39</v>
      </c>
      <c r="F37" s="13">
        <v>109.92</v>
      </c>
      <c r="G37" s="13">
        <v>119.96</v>
      </c>
      <c r="H37" s="13">
        <v>129.99</v>
      </c>
      <c r="I37" s="13">
        <v>140.02000000000001</v>
      </c>
      <c r="J37" s="13">
        <v>152.55000000000001</v>
      </c>
      <c r="K37" s="13">
        <v>165.07</v>
      </c>
      <c r="L37" s="13">
        <v>177.59</v>
      </c>
      <c r="M37" s="13">
        <v>190.11</v>
      </c>
      <c r="N37" s="2"/>
      <c r="O37" s="3"/>
    </row>
    <row r="38" spans="1:15" hidden="1" x14ac:dyDescent="0.25">
      <c r="A38" s="14"/>
      <c r="B38" s="59">
        <v>22.4</v>
      </c>
      <c r="C38" s="59">
        <v>44.5</v>
      </c>
      <c r="D38" s="13">
        <v>86.75</v>
      </c>
      <c r="E38" s="13">
        <v>96.83</v>
      </c>
      <c r="F38" s="13">
        <v>104.37</v>
      </c>
      <c r="G38" s="13">
        <v>114.42</v>
      </c>
      <c r="H38" s="13">
        <v>124.47</v>
      </c>
      <c r="I38" s="13">
        <v>134.5</v>
      </c>
      <c r="J38" s="13">
        <v>147.04</v>
      </c>
      <c r="K38" s="13">
        <v>159.57</v>
      </c>
      <c r="L38" s="13">
        <v>172.1</v>
      </c>
      <c r="M38" s="13">
        <v>184.63</v>
      </c>
      <c r="N38" s="2"/>
      <c r="O38" s="3"/>
    </row>
    <row r="39" spans="1:15" x14ac:dyDescent="0.25">
      <c r="A39" s="14"/>
      <c r="B39" s="59">
        <v>21.2</v>
      </c>
      <c r="C39" s="59">
        <v>40</v>
      </c>
      <c r="D39" s="13">
        <v>91.45</v>
      </c>
      <c r="E39" s="13">
        <v>101.5</v>
      </c>
      <c r="F39" s="13">
        <v>109.03</v>
      </c>
      <c r="G39" s="13">
        <v>119.06</v>
      </c>
      <c r="H39" s="13">
        <v>129.09</v>
      </c>
      <c r="I39" s="13">
        <v>139.12</v>
      </c>
      <c r="J39" s="13">
        <v>151.63999999999999</v>
      </c>
      <c r="K39" s="13">
        <v>164.16</v>
      </c>
      <c r="L39" s="13">
        <v>176.68</v>
      </c>
      <c r="M39" s="13">
        <v>189.2</v>
      </c>
      <c r="N39" s="2"/>
      <c r="O39" s="3"/>
    </row>
    <row r="40" spans="1:15" s="3" customFormat="1" x14ac:dyDescent="0.25">
      <c r="A40" s="5"/>
      <c r="B40" s="51">
        <v>24</v>
      </c>
      <c r="C40" s="51">
        <v>44.5</v>
      </c>
      <c r="D40" s="52">
        <f>D41-0.4</f>
        <v>84.6</v>
      </c>
      <c r="E40" s="52">
        <f t="shared" ref="E40:M40" si="24">E41-0.4</f>
        <v>94.66</v>
      </c>
      <c r="F40" s="52">
        <f t="shared" si="24"/>
        <v>102.19999999999999</v>
      </c>
      <c r="G40" s="52">
        <f t="shared" si="24"/>
        <v>112.24</v>
      </c>
      <c r="H40" s="52">
        <f t="shared" si="24"/>
        <v>122.28</v>
      </c>
      <c r="I40" s="52">
        <f t="shared" si="24"/>
        <v>132.31</v>
      </c>
      <c r="J40" s="52">
        <f t="shared" si="24"/>
        <v>144.84</v>
      </c>
      <c r="K40" s="52">
        <f t="shared" si="24"/>
        <v>157.35999999999999</v>
      </c>
      <c r="L40" s="52">
        <f t="shared" si="24"/>
        <v>169.89</v>
      </c>
      <c r="M40" s="52">
        <f t="shared" si="24"/>
        <v>182.41</v>
      </c>
      <c r="N40" s="2"/>
    </row>
    <row r="41" spans="1:15" x14ac:dyDescent="0.25">
      <c r="A41" s="5"/>
      <c r="B41" s="51">
        <v>24.8</v>
      </c>
      <c r="C41" s="51">
        <v>44.5</v>
      </c>
      <c r="D41" s="52">
        <v>85</v>
      </c>
      <c r="E41" s="52">
        <v>95.06</v>
      </c>
      <c r="F41" s="52">
        <v>102.6</v>
      </c>
      <c r="G41" s="52">
        <v>112.64</v>
      </c>
      <c r="H41" s="52">
        <v>122.68</v>
      </c>
      <c r="I41" s="52">
        <v>132.71</v>
      </c>
      <c r="J41" s="52">
        <v>145.24</v>
      </c>
      <c r="K41" s="52">
        <v>157.76</v>
      </c>
      <c r="L41" s="52">
        <v>170.29</v>
      </c>
      <c r="M41" s="52">
        <v>182.81</v>
      </c>
      <c r="N41" s="2"/>
      <c r="O41" s="3"/>
    </row>
    <row r="42" spans="1:15" x14ac:dyDescent="0.25">
      <c r="A42" s="5"/>
      <c r="B42" s="51">
        <v>22.4</v>
      </c>
      <c r="C42" s="51">
        <v>40</v>
      </c>
      <c r="D42" s="52">
        <v>90.56</v>
      </c>
      <c r="E42" s="52">
        <v>100.61</v>
      </c>
      <c r="F42" s="52">
        <v>108.13</v>
      </c>
      <c r="G42" s="52">
        <v>118.16</v>
      </c>
      <c r="H42" s="52">
        <v>128.19</v>
      </c>
      <c r="I42" s="52">
        <v>138.21</v>
      </c>
      <c r="J42" s="52">
        <v>150.72999999999999</v>
      </c>
      <c r="K42" s="52">
        <v>163.25</v>
      </c>
      <c r="L42" s="52">
        <v>175.77</v>
      </c>
      <c r="M42" s="52">
        <v>188.29</v>
      </c>
      <c r="N42" s="2"/>
      <c r="O42" s="3"/>
    </row>
    <row r="43" spans="1:15" x14ac:dyDescent="0.25">
      <c r="A43" s="5"/>
      <c r="B43" s="4">
        <v>21.2</v>
      </c>
      <c r="C43" s="4">
        <v>35.5</v>
      </c>
      <c r="D43" s="4">
        <v>95.2</v>
      </c>
      <c r="E43" s="4">
        <v>105.22</v>
      </c>
      <c r="F43" s="4">
        <v>112.74</v>
      </c>
      <c r="G43" s="4">
        <v>122.76</v>
      </c>
      <c r="H43" s="4">
        <v>132.78</v>
      </c>
      <c r="I43" s="4">
        <v>142.79</v>
      </c>
      <c r="J43" s="4">
        <v>155.30000000000001</v>
      </c>
      <c r="K43" s="4">
        <v>167.82</v>
      </c>
      <c r="L43" s="4">
        <v>180.33</v>
      </c>
      <c r="M43" s="4">
        <v>192.84</v>
      </c>
      <c r="N43" s="3"/>
      <c r="O43" s="3"/>
    </row>
    <row r="44" spans="1:15" x14ac:dyDescent="0.25">
      <c r="B44" s="4">
        <v>24.8</v>
      </c>
      <c r="C44" s="4">
        <v>40</v>
      </c>
      <c r="D44" s="4">
        <v>88.78</v>
      </c>
      <c r="E44" s="4">
        <v>98.81</v>
      </c>
      <c r="F44" s="4">
        <v>106.33</v>
      </c>
      <c r="G44" s="4">
        <v>116.36</v>
      </c>
      <c r="H44" s="4">
        <v>126.38</v>
      </c>
      <c r="I44" s="4">
        <v>136.38999999999999</v>
      </c>
      <c r="J44" s="4">
        <v>148.91</v>
      </c>
      <c r="K44" s="4">
        <v>161.43</v>
      </c>
      <c r="L44" s="4">
        <v>173.94</v>
      </c>
      <c r="M44" s="4">
        <v>186.45</v>
      </c>
      <c r="O44" s="3"/>
    </row>
    <row r="45" spans="1:15" x14ac:dyDescent="0.25">
      <c r="B45" s="51">
        <v>22.4</v>
      </c>
      <c r="C45" s="51">
        <v>35.5</v>
      </c>
      <c r="D45" s="52">
        <v>94.3</v>
      </c>
      <c r="E45" s="52">
        <v>104.32</v>
      </c>
      <c r="F45" s="52">
        <v>111.83</v>
      </c>
      <c r="G45" s="52">
        <v>121.85</v>
      </c>
      <c r="H45" s="52">
        <v>131.86000000000001</v>
      </c>
      <c r="I45" s="52">
        <v>141.87</v>
      </c>
      <c r="J45" s="52">
        <v>154.38999999999999</v>
      </c>
      <c r="K45" s="52">
        <v>166.9</v>
      </c>
      <c r="L45" s="52">
        <v>179.41</v>
      </c>
      <c r="M45" s="52">
        <v>191.91</v>
      </c>
      <c r="N45" s="2"/>
      <c r="O45" s="3"/>
    </row>
    <row r="46" spans="1:15" x14ac:dyDescent="0.25">
      <c r="B46" s="59">
        <v>24.8</v>
      </c>
      <c r="C46" s="59">
        <v>35.5</v>
      </c>
      <c r="D46" s="13">
        <v>92.49</v>
      </c>
      <c r="E46" s="13">
        <v>102.5</v>
      </c>
      <c r="F46" s="4">
        <f>F45-1.82</f>
        <v>110.01</v>
      </c>
      <c r="G46" s="4">
        <f t="shared" ref="G46:N46" si="25">G45-1.82</f>
        <v>120.03</v>
      </c>
      <c r="H46" s="4">
        <f t="shared" si="25"/>
        <v>130.04000000000002</v>
      </c>
      <c r="I46" s="4">
        <f t="shared" si="25"/>
        <v>140.05000000000001</v>
      </c>
      <c r="J46" s="4">
        <f t="shared" si="25"/>
        <v>152.57</v>
      </c>
      <c r="K46" s="4">
        <f t="shared" si="25"/>
        <v>165.08</v>
      </c>
      <c r="L46" s="4">
        <f t="shared" si="25"/>
        <v>177.59</v>
      </c>
      <c r="M46" s="4">
        <f t="shared" si="25"/>
        <v>190.09</v>
      </c>
      <c r="N46" s="1">
        <f t="shared" si="25"/>
        <v>-1.82</v>
      </c>
    </row>
    <row r="47" spans="1:15" x14ac:dyDescent="0.25">
      <c r="E47" s="3"/>
    </row>
    <row r="70" spans="2:15" s="69" customFormat="1" ht="18.600000000000001" customHeight="1" x14ac:dyDescent="0.25">
      <c r="B70" s="68"/>
      <c r="C70" s="68"/>
      <c r="F70" s="70"/>
      <c r="G70" s="70"/>
      <c r="H70" s="70"/>
      <c r="I70" s="70"/>
      <c r="J70" s="70"/>
      <c r="K70" s="70"/>
      <c r="O70" s="71"/>
    </row>
  </sheetData>
  <sheetProtection algorithmName="SHA-512" hashValue="ZiEcpFVp6OkFDMMRnwsR7lCO1ZV/TIjh+PGgAjLNCcn+7tOHN1ZjDj5Nab8dxiuS7nxv7dwtKxnlC8bznkQccg==" saltValue="N1jMWlLeM5wuLfVs0SQ8gg==" spinCount="100000" sheet="1" objects="1" scenarios="1"/>
  <conditionalFormatting sqref="H13:H24">
    <cfRule type="cellIs" dxfId="17" priority="16" operator="lessThan">
      <formula>135</formula>
    </cfRule>
    <cfRule type="cellIs" dxfId="16" priority="17" operator="greaterThan">
      <formula>143</formula>
    </cfRule>
    <cfRule type="cellIs" dxfId="15" priority="18" operator="between">
      <formula>135</formula>
      <formula>143</formula>
    </cfRule>
  </conditionalFormatting>
  <conditionalFormatting sqref="I13:I24 G13:G24">
    <cfRule type="cellIs" dxfId="14" priority="13" operator="lessThan">
      <formula>115</formula>
    </cfRule>
    <cfRule type="cellIs" dxfId="13" priority="14" operator="greaterThan">
      <formula>125</formula>
    </cfRule>
    <cfRule type="cellIs" dxfId="12" priority="15" operator="between">
      <formula>115</formula>
      <formula>125</formula>
    </cfRule>
  </conditionalFormatting>
  <conditionalFormatting sqref="J13:J24">
    <cfRule type="cellIs" dxfId="11" priority="10" operator="lessThan">
      <formula>125</formula>
    </cfRule>
    <cfRule type="cellIs" dxfId="10" priority="11" operator="greaterThan">
      <formula>132</formula>
    </cfRule>
    <cfRule type="cellIs" dxfId="9" priority="12" operator="between">
      <formula>125</formula>
      <formula>132</formula>
    </cfRule>
  </conditionalFormatting>
  <conditionalFormatting sqref="K13:L24">
    <cfRule type="cellIs" dxfId="8" priority="7" operator="lessThan">
      <formula>115</formula>
    </cfRule>
    <cfRule type="cellIs" dxfId="7" priority="8" operator="greaterThan">
      <formula>122</formula>
    </cfRule>
    <cfRule type="cellIs" dxfId="6" priority="9" operator="between">
      <formula>115</formula>
      <formula>122</formula>
    </cfRule>
  </conditionalFormatting>
  <conditionalFormatting sqref="M13:M24">
    <cfRule type="cellIs" dxfId="5" priority="4" operator="greaterThan">
      <formula>8500</formula>
    </cfRule>
    <cfRule type="cellIs" dxfId="4" priority="5" operator="between">
      <formula>6000</formula>
      <formula>8500</formula>
    </cfRule>
    <cfRule type="cellIs" dxfId="3" priority="6" operator="between">
      <formula>0</formula>
      <formula>6000</formula>
    </cfRule>
  </conditionalFormatting>
  <conditionalFormatting sqref="F13:F24">
    <cfRule type="cellIs" dxfId="2" priority="1" operator="greaterThan">
      <formula>132</formula>
    </cfRule>
    <cfRule type="cellIs" dxfId="1" priority="2" operator="between">
      <formula>125</formula>
      <formula>132</formula>
    </cfRule>
    <cfRule type="cellIs" dxfId="0" priority="3" operator="lessThan">
      <formula>125</formula>
    </cfRule>
  </conditionalFormatting>
  <pageMargins left="0.7" right="0.7" top="0.75" bottom="0.75" header="0.3" footer="0.3"/>
  <pageSetup scale="6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Mud Pump Belt Design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 Schmidt</dc:creator>
  <cp:lastModifiedBy>Garett Schmidt</cp:lastModifiedBy>
  <cp:lastPrinted>2017-09-12T20:53:57Z</cp:lastPrinted>
  <dcterms:created xsi:type="dcterms:W3CDTF">2017-01-09T15:48:09Z</dcterms:created>
  <dcterms:modified xsi:type="dcterms:W3CDTF">2020-04-14T15:22:59Z</dcterms:modified>
</cp:coreProperties>
</file>